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5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<sst xmlns="http://schemas.openxmlformats.org/spreadsheetml/2006/main" count="239" uniqueCount="123">
  <si>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</si>
  <si>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</si>
  <si>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</si>
  <si>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</si>
  <si>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</si>
  <si>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</si>
  <si>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</si>
  <si>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</si>
  <si>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</si>
  <si>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</si>
  <si>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</si>
  <si>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</si>
  <si>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</si>
  <si>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</si>
  <si>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</si>
  <si>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</si>
  <si>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</si>
  <si>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</si>
  <si>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</si>
  <si>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</si>
  <si>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</si>
  <si>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</si>
  <si>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</si>
  <si>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</si>
  <si>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</si>
  <si>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</si>
  <si>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</si>
  <si>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</si>
  <si>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</si>
  <si>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</si>
  <si>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</si>
  <si>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</si>
  <si>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</si>
  <si>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</si>
  <si>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</si>
  <si>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</si>
  <si>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</si>
  <si>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</si>
  <si>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</si>
  <si>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</si>
  <si>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</si>
  <si>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</si>
  <si>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</si>
  <si>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</si>
  <si>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</si>
  <si>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</si>
  <si>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</si>
  <si>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</si>
  <si>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</si>
  <si>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</si>
  <si>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</si>
  <si>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</si>
  <si>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</si>
  <si>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</si>
  <si>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</si>
  <si>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</si>
  <si>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</si>
  <si>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</si>
  <si>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</si>
  <si>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</si>
  <si>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</si>
  <si>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</si>
  <si>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</si>
  <si>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</si>
  <si>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</si>
  <si>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</si>
  <si>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</si>
  <si>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</si>
  <si>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</si>
  <si>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</si>
  <si>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</si>
  <si>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</si>
  <si>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</si>
  <si>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</si>
  <si>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</si>
  <si>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</si>
  <si>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</si>
  <si>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</si>
  <si>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</si>
  <si>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</si>
  <si>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</si>
  <si>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</si>
  <si>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</si>
  <si>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</si>
  <si>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</si>
  <si>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</si>
  <si>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</si>
  <si>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</si>
  <si>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</si>
  <si>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</si>
  <si>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</si>
  <si>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</si>
  <si>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</si>
  <si>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</si>
  <si>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</si>
  <si>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</si>
  <si>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</si>
  <si>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</si>
  <si>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</si>
  <si>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</si>
  <si>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</si>
  <si>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</si>
  <si>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</si>
  <si>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</si>
  <si>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</si>
  <si>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</si>
  <si>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</si>
  <si>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</si>
  <si>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</si>
  <si>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</si>
  <si>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</si>
  <si>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</si>
  <si>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</si>
  <si>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</si>
  <si>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</si>
  <si>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</si>
  <si>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</si>
  <si>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</si>
  <si>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</si>
  <si>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 xml:space="preserve">расчет платы за отопление за ноябрь 2022 года </t>
  </si>
  <si>
    <t>SA-94/2M №024530 (25.10.2026г.)</t>
  </si>
  <si>
    <t>перерасчет октябрь</t>
  </si>
  <si>
    <t xml:space="preserve">потери Т/Э на однократное наполнение 28,052 Гкал,  ошибки прибора 0,54 Гкал, доначисление за пять дней 117,838 Гкал 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</si>
</sst>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43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3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43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3" fontId="13" fillId="10" borderId="10" xfId="0" applyNumberFormat="1" applyFont="1" applyFill="1" applyBorder="1" applyAlignment="1">
      <alignment horizontal="right"/>
    </xf>
    <xf numFmtId="43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43" fontId="13" fillId="33" borderId="20" xfId="0" applyNumberFormat="1" applyFont="1" applyFill="1" applyBorder="1" applyAlignment="1">
      <alignment horizontal="right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7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43" fontId="13" fillId="33" borderId="27" xfId="0" applyNumberFormat="1" applyFont="1" applyFill="1" applyBorder="1" applyAlignment="1">
      <alignment horizontal="center" vertical="center"/>
    </xf>
    <xf numFmtId="43" fontId="13" fillId="33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43" fontId="13" fillId="10" borderId="27" xfId="0" applyNumberFormat="1" applyFont="1" applyFill="1" applyBorder="1" applyAlignment="1">
      <alignment horizontal="center" vertical="center"/>
    </xf>
    <xf numFmtId="43" fontId="13" fillId="1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42">
      <selection activeCell="I50" sqref="I50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42" t="s">
        <v>0</v>
      </c>
      <c r="B1" s="142"/>
      <c r="C1" s="142"/>
      <c r="D1" s="142"/>
      <c r="E1" s="142"/>
      <c r="F1" s="142"/>
      <c r="G1" s="142"/>
    </row>
    <row r="2" spans="1:7" ht="18.75">
      <c r="A2" s="142" t="s">
        <v>119</v>
      </c>
      <c r="B2" s="142"/>
      <c r="C2" s="142"/>
      <c r="D2" s="142"/>
      <c r="E2" s="142"/>
      <c r="F2" s="142"/>
      <c r="G2" s="142"/>
    </row>
    <row r="3" spans="1:7" ht="18.75">
      <c r="A3" s="142" t="s">
        <v>61</v>
      </c>
      <c r="B3" s="142"/>
      <c r="C3" s="142"/>
      <c r="D3" s="142"/>
      <c r="E3" s="142"/>
      <c r="F3" s="142"/>
      <c r="G3" s="142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94">
        <v>23.556</v>
      </c>
      <c r="D6" s="94">
        <v>24.502</v>
      </c>
      <c r="E6" s="109">
        <f aca="true" t="shared" si="0" ref="E6:E20">D6-C6</f>
        <v>0.945999999999998</v>
      </c>
      <c r="F6" s="76"/>
      <c r="G6" s="72">
        <v>99.7</v>
      </c>
      <c r="H6" s="74">
        <f>E6*F51/G6+E68</f>
        <v>53.876751238940756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2.516</v>
      </c>
      <c r="D8" s="94">
        <v>3.198</v>
      </c>
      <c r="E8" s="109">
        <f t="shared" si="0"/>
        <v>0.6819999999999999</v>
      </c>
      <c r="F8" s="27"/>
      <c r="G8" s="72">
        <v>83.5</v>
      </c>
      <c r="H8" s="74">
        <f>E8*F51/G8+E68</f>
        <v>50.4226988455931</v>
      </c>
    </row>
    <row r="9" spans="1:8" ht="15.75">
      <c r="A9" s="69" t="s">
        <v>62</v>
      </c>
      <c r="B9" s="70" t="s">
        <v>63</v>
      </c>
      <c r="C9" s="94">
        <v>12.92</v>
      </c>
      <c r="D9" s="94">
        <v>13.352</v>
      </c>
      <c r="E9" s="109">
        <f t="shared" si="0"/>
        <v>0.4320000000000004</v>
      </c>
      <c r="F9" s="27"/>
      <c r="G9" s="72">
        <v>45.3</v>
      </c>
      <c r="H9" s="74">
        <f>E9*F51/G9+E68</f>
        <v>54.00216832729198</v>
      </c>
    </row>
    <row r="10" spans="1:8" ht="19.5" customHeight="1">
      <c r="A10" s="35" t="s">
        <v>29</v>
      </c>
      <c r="B10" s="36" t="s">
        <v>30</v>
      </c>
      <c r="C10" s="73">
        <v>16.44</v>
      </c>
      <c r="D10" s="73">
        <v>17.213</v>
      </c>
      <c r="E10" s="109">
        <f t="shared" si="0"/>
        <v>0.7729999999999997</v>
      </c>
      <c r="F10" s="37"/>
      <c r="G10" s="51">
        <v>79.7</v>
      </c>
      <c r="H10" s="74">
        <f>E10*F51/G10+E68</f>
        <v>54.42698652799491</v>
      </c>
    </row>
    <row r="11" spans="1:8" ht="19.5" customHeight="1">
      <c r="A11" s="35" t="s">
        <v>56</v>
      </c>
      <c r="B11" s="36" t="s">
        <v>57</v>
      </c>
      <c r="C11" s="64">
        <v>22.7</v>
      </c>
      <c r="D11" s="73">
        <v>23.9</v>
      </c>
      <c r="E11" s="109">
        <f t="shared" si="0"/>
        <v>1.1999999999999993</v>
      </c>
      <c r="F11" s="37"/>
      <c r="G11" s="51">
        <v>106</v>
      </c>
      <c r="H11" s="74">
        <f>E11*F51/G11+E68</f>
        <v>58.66840768753185</v>
      </c>
    </row>
    <row r="12" spans="1:8" ht="19.5" customHeight="1">
      <c r="A12" s="35" t="s">
        <v>48</v>
      </c>
      <c r="B12" s="36" t="s">
        <v>49</v>
      </c>
      <c r="C12" s="73">
        <v>33.66</v>
      </c>
      <c r="D12" s="73">
        <v>35.025</v>
      </c>
      <c r="E12" s="109">
        <f t="shared" si="0"/>
        <v>1.365000000000002</v>
      </c>
      <c r="F12" s="37"/>
      <c r="G12" s="51">
        <v>115.8</v>
      </c>
      <c r="H12" s="74">
        <f>E12*F51/G12+E68</f>
        <v>59.88917198511721</v>
      </c>
    </row>
    <row r="13" spans="1:11" ht="19.5" customHeight="1">
      <c r="A13" s="35" t="s">
        <v>64</v>
      </c>
      <c r="B13" s="36" t="s">
        <v>65</v>
      </c>
      <c r="C13" s="73">
        <v>1.215</v>
      </c>
      <c r="D13" s="73">
        <v>1.722</v>
      </c>
      <c r="E13" s="109">
        <f t="shared" si="0"/>
        <v>0.5069999999999999</v>
      </c>
      <c r="F13" s="37"/>
      <c r="G13" s="51">
        <v>85.5</v>
      </c>
      <c r="H13" s="74">
        <f>E13*F51/G13+E68</f>
        <v>44.57047841907771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15.526</v>
      </c>
      <c r="D14" s="73">
        <v>16.399</v>
      </c>
      <c r="E14" s="109">
        <f>D14-C14</f>
        <v>0.8730000000000011</v>
      </c>
      <c r="F14" s="37"/>
      <c r="G14" s="51">
        <v>80.6</v>
      </c>
      <c r="H14" s="74">
        <f>E14*F51/G14+E68</f>
        <v>57.38833466913216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8">
        <v>23.3</v>
      </c>
      <c r="D15" s="108">
        <v>24.6</v>
      </c>
      <c r="E15" s="110">
        <f t="shared" si="0"/>
        <v>1.3000000000000007</v>
      </c>
      <c r="F15" s="105"/>
      <c r="G15" s="106">
        <v>104</v>
      </c>
      <c r="H15" s="107">
        <f>E15*F51/G15+E68</f>
        <v>61.75227561206018</v>
      </c>
      <c r="J15" s="75"/>
    </row>
    <row r="16" spans="1:11" ht="19.5" customHeight="1">
      <c r="A16" s="98" t="s">
        <v>66</v>
      </c>
      <c r="B16" s="99" t="s">
        <v>67</v>
      </c>
      <c r="C16" s="111">
        <v>37.38</v>
      </c>
      <c r="D16" s="111">
        <v>38.441</v>
      </c>
      <c r="E16" s="100">
        <f>D16-C16</f>
        <v>1.061</v>
      </c>
      <c r="F16" s="101"/>
      <c r="G16" s="102">
        <v>110</v>
      </c>
      <c r="H16" s="74">
        <f>E16*F51/G16+E68</f>
        <v>54.28729670296926</v>
      </c>
      <c r="J16" s="75"/>
      <c r="K16" s="75"/>
    </row>
    <row r="17" spans="1:10" ht="19.5" customHeight="1">
      <c r="A17" s="35" t="s">
        <v>89</v>
      </c>
      <c r="B17" s="36" t="s">
        <v>90</v>
      </c>
      <c r="C17" s="37">
        <v>1.262</v>
      </c>
      <c r="D17" s="37">
        <v>1.653</v>
      </c>
      <c r="E17" s="82">
        <f t="shared" si="0"/>
        <v>0.391</v>
      </c>
      <c r="F17" s="37"/>
      <c r="G17" s="51">
        <v>79.4</v>
      </c>
      <c r="H17" s="74">
        <f>E17*F51/G17+E68</f>
        <v>41.94125949115337</v>
      </c>
      <c r="J17" s="75"/>
    </row>
    <row r="18" spans="1:11" ht="19.5" customHeight="1">
      <c r="A18" s="113" t="s">
        <v>100</v>
      </c>
      <c r="B18" s="36" t="s">
        <v>101</v>
      </c>
      <c r="C18" s="64">
        <v>1.877</v>
      </c>
      <c r="D18" s="64">
        <v>2.467</v>
      </c>
      <c r="E18" s="82">
        <f t="shared" si="0"/>
        <v>0.5900000000000001</v>
      </c>
      <c r="F18" s="37"/>
      <c r="G18" s="51">
        <v>51.8</v>
      </c>
      <c r="H18" s="74">
        <f>E18*F51/G18+E68</f>
        <v>58.849391442176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1.04</v>
      </c>
      <c r="D20" s="73">
        <v>1.848</v>
      </c>
      <c r="E20" s="95">
        <f t="shared" si="0"/>
        <v>0.808</v>
      </c>
      <c r="F20" s="37"/>
      <c r="G20" s="51">
        <v>109.9</v>
      </c>
      <c r="H20" s="74">
        <f>E20*F51/G20+E68</f>
        <v>48.289999542906386</v>
      </c>
      <c r="J20" s="75"/>
      <c r="K20" s="75"/>
    </row>
    <row r="21" spans="1:10" ht="19.5" customHeight="1">
      <c r="A21" s="35" t="s">
        <v>105</v>
      </c>
      <c r="B21" s="36" t="s">
        <v>106</v>
      </c>
      <c r="C21" s="37">
        <v>3.96</v>
      </c>
      <c r="D21" s="37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1.403</v>
      </c>
      <c r="D22" s="73">
        <v>1.736</v>
      </c>
      <c r="E22" s="109">
        <f aca="true" t="shared" si="1" ref="E22:E29">D22-C22</f>
        <v>0.33299999999999996</v>
      </c>
      <c r="F22" s="37"/>
      <c r="G22" s="77">
        <v>78.7</v>
      </c>
      <c r="H22" s="68">
        <f>E22*F51/G22+E68</f>
        <v>40.1285228801669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1.001</v>
      </c>
      <c r="D23" s="73">
        <v>1.311</v>
      </c>
      <c r="E23" s="109">
        <f t="shared" si="1"/>
        <v>0.31000000000000005</v>
      </c>
      <c r="F23" s="37"/>
      <c r="G23" s="77">
        <v>50.8</v>
      </c>
      <c r="H23" s="68">
        <f>E23*F51/G23+E68</f>
        <v>45.021685060879065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0.52</v>
      </c>
      <c r="D24" s="73">
        <v>0.75</v>
      </c>
      <c r="E24" s="109">
        <f t="shared" si="1"/>
        <v>0.22999999999999998</v>
      </c>
      <c r="F24" s="83"/>
      <c r="G24" s="84">
        <v>50.8</v>
      </c>
      <c r="H24" s="68">
        <f>E24*F51/G24+E68</f>
        <v>40.903385848280635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27.8</v>
      </c>
      <c r="D25" s="73">
        <v>29.1</v>
      </c>
      <c r="E25" s="109">
        <f t="shared" si="1"/>
        <v>1.3000000000000007</v>
      </c>
      <c r="F25" s="37"/>
      <c r="G25" s="77">
        <v>114.4</v>
      </c>
      <c r="H25" s="68">
        <f>E25*F51/G25+E68</f>
        <v>58.78054833933291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1.205</v>
      </c>
      <c r="D26" s="73">
        <v>1.43</v>
      </c>
      <c r="E26" s="38">
        <f t="shared" si="1"/>
        <v>0.22499999999999987</v>
      </c>
      <c r="F26" s="37"/>
      <c r="G26" s="78">
        <v>60.98</v>
      </c>
      <c r="H26" s="68">
        <f>E26*F51/G26+E68</f>
        <v>38.71237367699948</v>
      </c>
      <c r="J26" s="75"/>
      <c r="K26" s="75"/>
    </row>
    <row r="27" spans="1:11" ht="19.5" customHeight="1">
      <c r="A27" s="35" t="s">
        <v>109</v>
      </c>
      <c r="B27" s="36" t="s">
        <v>118</v>
      </c>
      <c r="C27" s="37">
        <v>0.021</v>
      </c>
      <c r="D27" s="73">
        <v>0.17</v>
      </c>
      <c r="E27" s="38">
        <f t="shared" si="1"/>
        <v>0.14900000000000002</v>
      </c>
      <c r="F27" s="37"/>
      <c r="G27" s="78">
        <v>48.8</v>
      </c>
      <c r="H27" s="68">
        <f>E27*F51/G27+E68</f>
        <v>37.0479657759946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0.08</v>
      </c>
      <c r="D28" s="73">
        <v>0.101</v>
      </c>
      <c r="E28" s="95">
        <f t="shared" si="1"/>
        <v>0.021000000000000005</v>
      </c>
      <c r="F28" s="83"/>
      <c r="G28" s="84">
        <v>47.3</v>
      </c>
      <c r="H28" s="68">
        <f>E28*F51/G28+E68</f>
        <v>30.224322546521055</v>
      </c>
      <c r="J28" s="75"/>
      <c r="K28" s="75"/>
    </row>
    <row r="29" spans="1:11" ht="19.5" customHeight="1">
      <c r="A29" s="35" t="s">
        <v>114</v>
      </c>
      <c r="B29" s="36" t="s">
        <v>115</v>
      </c>
      <c r="C29" s="37">
        <v>0.175</v>
      </c>
      <c r="D29" s="37">
        <v>0.705</v>
      </c>
      <c r="E29" s="79">
        <f t="shared" si="1"/>
        <v>0.53</v>
      </c>
      <c r="F29" s="83"/>
      <c r="G29" s="77">
        <v>107.2</v>
      </c>
      <c r="H29" s="68">
        <f>E29*F51/G29+E68</f>
        <v>41.99250695534375</v>
      </c>
      <c r="J29" s="75"/>
      <c r="K29" s="75"/>
    </row>
    <row r="30" spans="1:11" ht="19.5" customHeight="1">
      <c r="A30" s="36" t="s">
        <v>121</v>
      </c>
      <c r="B30" s="36"/>
      <c r="C30" s="37"/>
      <c r="D30" s="37"/>
      <c r="E30" s="79">
        <v>-0.354</v>
      </c>
      <c r="F30" s="83"/>
      <c r="G30" s="77"/>
      <c r="H30" s="68"/>
      <c r="J30" s="75"/>
      <c r="K30" s="75"/>
    </row>
    <row r="31" spans="1:11" ht="19.5" customHeight="1">
      <c r="A31" s="35" t="s">
        <v>87</v>
      </c>
      <c r="B31" s="36" t="s">
        <v>88</v>
      </c>
      <c r="C31" s="37"/>
      <c r="D31" s="37"/>
      <c r="E31" s="79"/>
      <c r="F31" s="37"/>
      <c r="G31" s="77"/>
      <c r="H31" s="68"/>
      <c r="J31" s="75">
        <v>48.8</v>
      </c>
      <c r="K31" s="75"/>
    </row>
    <row r="32" spans="1:8" ht="19.5" customHeight="1">
      <c r="A32" s="35" t="s">
        <v>107</v>
      </c>
      <c r="B32" s="36" t="s">
        <v>108</v>
      </c>
      <c r="C32" s="37">
        <v>0.932</v>
      </c>
      <c r="D32" s="37">
        <v>1.366</v>
      </c>
      <c r="E32" s="92">
        <f>D32-C32</f>
        <v>0.43400000000000005</v>
      </c>
      <c r="F32" s="37"/>
      <c r="G32" s="77">
        <v>48.8</v>
      </c>
      <c r="H32" s="68">
        <f>E32*F51/G32+E68</f>
        <v>52.320695284191316</v>
      </c>
    </row>
    <row r="33" spans="1:12" ht="19.5" customHeight="1">
      <c r="A33" s="112" t="s">
        <v>43</v>
      </c>
      <c r="B33" s="36" t="s">
        <v>45</v>
      </c>
      <c r="C33" s="37">
        <v>20.08</v>
      </c>
      <c r="D33" s="37"/>
      <c r="E33" s="79"/>
      <c r="F33" s="37"/>
      <c r="G33" s="77"/>
      <c r="H33" s="68"/>
      <c r="J33" s="75">
        <v>111.8</v>
      </c>
      <c r="L33" s="75"/>
    </row>
    <row r="34" spans="1:12" ht="19.5" customHeight="1">
      <c r="A34" s="36" t="s">
        <v>112</v>
      </c>
      <c r="B34" s="61" t="s">
        <v>113</v>
      </c>
      <c r="C34" s="37">
        <v>0.085</v>
      </c>
      <c r="D34" s="37">
        <v>0.101</v>
      </c>
      <c r="E34" s="95">
        <f>D34-C34</f>
        <v>0.016</v>
      </c>
      <c r="F34" s="37"/>
      <c r="G34" s="77">
        <v>50.6</v>
      </c>
      <c r="H34" s="68">
        <f>E34*F51/G34+E68</f>
        <v>29.89019102707993</v>
      </c>
      <c r="J34" s="75"/>
      <c r="L34" s="75"/>
    </row>
    <row r="35" spans="1:12" ht="19.5" customHeight="1">
      <c r="A35" s="36" t="s">
        <v>121</v>
      </c>
      <c r="B35" s="61"/>
      <c r="C35" s="37"/>
      <c r="D35" s="37"/>
      <c r="E35" s="95">
        <v>-0.144</v>
      </c>
      <c r="F35" s="37"/>
      <c r="G35" s="77"/>
      <c r="H35" s="68"/>
      <c r="J35" s="75"/>
      <c r="L35" s="75"/>
    </row>
    <row r="36" spans="1:10" ht="19.5" customHeight="1">
      <c r="A36" s="36" t="s">
        <v>93</v>
      </c>
      <c r="B36" s="61" t="s">
        <v>95</v>
      </c>
      <c r="C36" s="73">
        <v>1.84</v>
      </c>
      <c r="D36" s="73">
        <v>2.44</v>
      </c>
      <c r="E36" s="95">
        <f>D36-C36</f>
        <v>0.5999999999999999</v>
      </c>
      <c r="F36" s="83"/>
      <c r="G36" s="84">
        <v>105.6</v>
      </c>
      <c r="H36" s="68">
        <f>E36*F51/G36+E68</f>
        <v>43.92191197569653</v>
      </c>
      <c r="J36" s="75"/>
    </row>
    <row r="37" spans="1:8" ht="19.5" customHeight="1">
      <c r="A37" s="143" t="s">
        <v>104</v>
      </c>
      <c r="B37" s="61" t="s">
        <v>68</v>
      </c>
      <c r="C37" s="73">
        <v>19.345</v>
      </c>
      <c r="D37" s="73">
        <v>20.435</v>
      </c>
      <c r="E37" s="92">
        <f>D37-C37</f>
        <v>1.0899999999999999</v>
      </c>
      <c r="F37" s="37"/>
      <c r="G37" s="145">
        <v>213.8</v>
      </c>
      <c r="H37" s="147">
        <f>(E37+E38)*F51/G37+E68</f>
        <v>46.86028028932862</v>
      </c>
    </row>
    <row r="38" spans="1:8" ht="19.5" customHeight="1">
      <c r="A38" s="144"/>
      <c r="B38" s="61" t="s">
        <v>69</v>
      </c>
      <c r="C38" s="73">
        <v>13.598</v>
      </c>
      <c r="D38" s="73">
        <v>13.963</v>
      </c>
      <c r="E38" s="92">
        <f>D38-C38</f>
        <v>0.36499999999999844</v>
      </c>
      <c r="F38" s="37"/>
      <c r="G38" s="146"/>
      <c r="H38" s="148"/>
    </row>
    <row r="39" spans="1:10" ht="19.5" customHeight="1">
      <c r="A39" s="36" t="s">
        <v>72</v>
      </c>
      <c r="B39" s="61" t="s">
        <v>73</v>
      </c>
      <c r="C39" s="37">
        <v>16.079</v>
      </c>
      <c r="D39" s="37"/>
      <c r="E39" s="79"/>
      <c r="F39" s="37"/>
      <c r="G39" s="51"/>
      <c r="H39" s="68"/>
      <c r="J39" s="75">
        <v>74.6</v>
      </c>
    </row>
    <row r="40" spans="1:11" ht="19.5" customHeight="1">
      <c r="A40" s="36" t="s">
        <v>59</v>
      </c>
      <c r="B40" s="61" t="s">
        <v>60</v>
      </c>
      <c r="C40" s="73">
        <v>26.769</v>
      </c>
      <c r="D40" s="73">
        <v>27.666</v>
      </c>
      <c r="E40" s="79">
        <f>D40-C40</f>
        <v>0.897000000000002</v>
      </c>
      <c r="F40" s="37"/>
      <c r="G40" s="51">
        <v>107.2</v>
      </c>
      <c r="H40" s="68">
        <f>E40*F51/G40+E68</f>
        <v>50.94538979116469</v>
      </c>
      <c r="J40" s="75"/>
      <c r="K40" s="75"/>
    </row>
    <row r="41" spans="1:8" ht="19.5" customHeight="1">
      <c r="A41" s="36" t="s">
        <v>51</v>
      </c>
      <c r="B41" s="61" t="s">
        <v>50</v>
      </c>
      <c r="C41" s="73">
        <v>4.948</v>
      </c>
      <c r="D41" s="73">
        <v>5.14</v>
      </c>
      <c r="E41" s="79">
        <f>D41-C41</f>
        <v>0.19199999999999928</v>
      </c>
      <c r="F41" s="37"/>
      <c r="G41" s="51">
        <v>74.4</v>
      </c>
      <c r="H41" s="68">
        <f>E41*F51/G41+E68</f>
        <v>35.811972386253686</v>
      </c>
    </row>
    <row r="42" spans="1:10" ht="19.5" customHeight="1">
      <c r="A42" s="35" t="s">
        <v>84</v>
      </c>
      <c r="B42" s="36" t="s">
        <v>85</v>
      </c>
      <c r="C42" s="73"/>
      <c r="D42" s="73"/>
      <c r="E42" s="38"/>
      <c r="F42" s="37"/>
      <c r="G42" s="51"/>
      <c r="H42" s="68"/>
      <c r="J42" s="75">
        <v>78.8</v>
      </c>
    </row>
    <row r="43" spans="1:10" ht="19.5" customHeight="1">
      <c r="A43" s="35" t="s">
        <v>81</v>
      </c>
      <c r="B43" s="36" t="s">
        <v>82</v>
      </c>
      <c r="C43" s="73"/>
      <c r="D43" s="73"/>
      <c r="E43" s="38"/>
      <c r="F43" s="37"/>
      <c r="G43" s="51"/>
      <c r="H43" s="68"/>
      <c r="J43" s="75">
        <v>78.6</v>
      </c>
    </row>
    <row r="44" spans="1:8" ht="19.5" customHeight="1">
      <c r="A44" s="35" t="s">
        <v>83</v>
      </c>
      <c r="B44" s="61" t="s">
        <v>86</v>
      </c>
      <c r="C44" s="64">
        <v>2.526</v>
      </c>
      <c r="D44" s="64">
        <v>3.53</v>
      </c>
      <c r="E44" s="85">
        <f>D44-C44</f>
        <v>1.004</v>
      </c>
      <c r="F44" s="37"/>
      <c r="G44" s="51">
        <v>112.6</v>
      </c>
      <c r="H44" s="68">
        <f>E44*F51/G44+E68</f>
        <v>52.38104186428042</v>
      </c>
    </row>
    <row r="45" spans="1:10" ht="19.5" customHeight="1">
      <c r="A45" s="128"/>
      <c r="B45" s="129"/>
      <c r="C45" s="39"/>
      <c r="D45" s="54" t="s">
        <v>37</v>
      </c>
      <c r="E45" s="89">
        <f>SUM(E6:E44)</f>
        <v>18.126000000000005</v>
      </c>
      <c r="F45" s="53" t="s">
        <v>38</v>
      </c>
      <c r="G45" s="52">
        <f>SUM(G6:G44)</f>
        <v>2423.18</v>
      </c>
      <c r="H45" s="2"/>
      <c r="J45" s="55"/>
    </row>
    <row r="46" spans="1:7" ht="19.5" customHeight="1">
      <c r="A46" s="31"/>
      <c r="B46" s="31"/>
      <c r="C46" s="32"/>
      <c r="D46" s="32"/>
      <c r="E46" s="32"/>
      <c r="F46" s="29"/>
      <c r="G46" s="30"/>
    </row>
    <row r="47" spans="1:7" ht="19.5" customHeight="1" thickBot="1">
      <c r="A47" s="19"/>
      <c r="B47" s="19"/>
      <c r="C47" s="20"/>
      <c r="D47" s="20"/>
      <c r="E47" s="20"/>
      <c r="F47" s="4"/>
      <c r="G47" s="4"/>
    </row>
    <row r="48" spans="1:7" ht="33" customHeight="1" thickBot="1">
      <c r="A48" s="130" t="s">
        <v>27</v>
      </c>
      <c r="B48" s="131"/>
      <c r="C48" s="134" t="s">
        <v>3</v>
      </c>
      <c r="D48" s="135"/>
      <c r="E48" s="136" t="s">
        <v>9</v>
      </c>
      <c r="F48" s="137"/>
      <c r="G48" s="138" t="s">
        <v>8</v>
      </c>
    </row>
    <row r="49" spans="1:8" ht="30" customHeight="1" thickBot="1">
      <c r="A49" s="132"/>
      <c r="B49" s="133"/>
      <c r="C49" s="14" t="s">
        <v>5</v>
      </c>
      <c r="D49" s="5" t="s">
        <v>4</v>
      </c>
      <c r="E49" s="5" t="s">
        <v>6</v>
      </c>
      <c r="F49" s="6" t="s">
        <v>7</v>
      </c>
      <c r="G49" s="139"/>
      <c r="H49" s="13"/>
    </row>
    <row r="50" spans="1:10" ht="103.5" customHeight="1" thickBot="1">
      <c r="A50" s="140" t="s">
        <v>120</v>
      </c>
      <c r="B50" s="141"/>
      <c r="C50" s="40">
        <v>0</v>
      </c>
      <c r="D50" s="40">
        <v>599</v>
      </c>
      <c r="E50" s="41">
        <f>D50-C50</f>
        <v>599</v>
      </c>
      <c r="F50" s="42">
        <f>E50+0.54+28.052+117.838</f>
        <v>745.43</v>
      </c>
      <c r="G50" s="114" t="s">
        <v>122</v>
      </c>
      <c r="I50" s="93"/>
      <c r="J50" s="115"/>
    </row>
    <row r="51" spans="1:10" ht="19.5" customHeight="1">
      <c r="A51" s="3" t="s">
        <v>14</v>
      </c>
      <c r="B51" s="3"/>
      <c r="C51" s="3"/>
      <c r="D51" s="3"/>
      <c r="E51" s="3"/>
      <c r="F51" s="44">
        <v>2615.12</v>
      </c>
      <c r="J51" s="56"/>
    </row>
    <row r="52" spans="1:10" ht="19.5" customHeight="1">
      <c r="A52" s="3" t="s">
        <v>15</v>
      </c>
      <c r="B52" s="3"/>
      <c r="C52" s="3"/>
      <c r="D52" s="3"/>
      <c r="E52" s="3"/>
      <c r="F52" s="44">
        <v>4.6</v>
      </c>
      <c r="J52" s="97"/>
    </row>
    <row r="53" spans="1:13" ht="18.75" customHeight="1">
      <c r="A53" s="3" t="s">
        <v>20</v>
      </c>
      <c r="B53" s="3"/>
      <c r="C53" s="3"/>
      <c r="D53" s="3"/>
      <c r="E53" s="3"/>
      <c r="F53" s="45">
        <v>0.051</v>
      </c>
      <c r="K53" s="15"/>
      <c r="M53" s="15"/>
    </row>
    <row r="54" spans="1:10" ht="18.75" customHeight="1">
      <c r="A54" s="3" t="s">
        <v>21</v>
      </c>
      <c r="B54" s="3"/>
      <c r="C54" s="3"/>
      <c r="D54" s="3"/>
      <c r="E54" s="3"/>
      <c r="F54" s="45">
        <f>1660+39</f>
        <v>1699</v>
      </c>
      <c r="J54" s="56"/>
    </row>
    <row r="55" spans="1:10" ht="30.75" customHeight="1">
      <c r="A55" s="122" t="s">
        <v>22</v>
      </c>
      <c r="B55" s="122"/>
      <c r="C55" s="122"/>
      <c r="D55" s="122"/>
      <c r="E55" s="122"/>
      <c r="F55" s="44">
        <f>(F54*F53)</f>
        <v>86.649</v>
      </c>
      <c r="H55" s="66"/>
      <c r="I55" s="15"/>
      <c r="J55" s="17"/>
    </row>
    <row r="56" spans="1:8" ht="22.5" customHeight="1">
      <c r="A56" s="122" t="s">
        <v>11</v>
      </c>
      <c r="B56" s="122"/>
      <c r="C56" s="122"/>
      <c r="D56" s="122"/>
      <c r="E56" s="122"/>
      <c r="F56" s="46">
        <v>0</v>
      </c>
      <c r="H56" s="7"/>
    </row>
    <row r="57" spans="1:8" ht="48" customHeight="1">
      <c r="A57" s="127" t="s">
        <v>36</v>
      </c>
      <c r="B57" s="127"/>
      <c r="C57" s="127"/>
      <c r="D57" s="127"/>
      <c r="E57" s="127"/>
      <c r="F57" s="57">
        <f>E45/G45</f>
        <v>0.007480253220974094</v>
      </c>
      <c r="G57" s="49"/>
      <c r="H57" s="66"/>
    </row>
    <row r="58" spans="1:10" ht="51" customHeight="1">
      <c r="A58" s="127" t="s">
        <v>39</v>
      </c>
      <c r="B58" s="127"/>
      <c r="C58" s="127"/>
      <c r="D58" s="127"/>
      <c r="E58" s="127"/>
      <c r="F58" s="63">
        <f>F57*(B68-G45)</f>
        <v>265.6882716595549</v>
      </c>
      <c r="G58" s="49"/>
      <c r="H58" s="7"/>
      <c r="I58" s="17"/>
      <c r="J58" s="56"/>
    </row>
    <row r="59" spans="1:10" ht="32.25" customHeight="1">
      <c r="A59" s="122" t="s">
        <v>46</v>
      </c>
      <c r="B59" s="122"/>
      <c r="C59" s="122"/>
      <c r="D59" s="122"/>
      <c r="E59" s="122"/>
      <c r="F59" s="47">
        <f>F50-E45-F55-F58</f>
        <v>374.96672834044506</v>
      </c>
      <c r="G59" s="34"/>
      <c r="H59" s="50"/>
      <c r="J59" s="21"/>
    </row>
    <row r="60" spans="1:11" ht="32.25" customHeight="1">
      <c r="A60" s="122" t="s">
        <v>17</v>
      </c>
      <c r="B60" s="122"/>
      <c r="C60" s="122"/>
      <c r="D60" s="122"/>
      <c r="E60" s="122"/>
      <c r="F60" s="58">
        <v>29970</v>
      </c>
      <c r="K60" s="17"/>
    </row>
    <row r="61" spans="1:6" ht="32.25" customHeight="1">
      <c r="A61" s="122" t="s">
        <v>18</v>
      </c>
      <c r="B61" s="122"/>
      <c r="C61" s="122"/>
      <c r="D61" s="122"/>
      <c r="E61" s="122"/>
      <c r="F61" s="44">
        <f>F60/F51*F56</f>
        <v>0</v>
      </c>
    </row>
    <row r="62" spans="1:6" ht="32.25" customHeight="1">
      <c r="A62" s="122" t="s">
        <v>40</v>
      </c>
      <c r="B62" s="122"/>
      <c r="C62" s="122"/>
      <c r="D62" s="122"/>
      <c r="E62" s="122"/>
      <c r="F62" s="48">
        <f>F50/(F59+F55+F58+E45)</f>
        <v>1</v>
      </c>
    </row>
    <row r="63" spans="1:7" ht="17.25" customHeight="1">
      <c r="A63" s="123" t="s">
        <v>10</v>
      </c>
      <c r="B63" s="123"/>
      <c r="C63" s="123"/>
      <c r="D63" s="123"/>
      <c r="E63" s="123"/>
      <c r="F63" s="123"/>
      <c r="G63" s="123"/>
    </row>
    <row r="64" spans="1:6" ht="32.25" customHeight="1">
      <c r="A64" s="122" t="s">
        <v>23</v>
      </c>
      <c r="B64" s="124"/>
      <c r="C64" s="124"/>
      <c r="D64" s="124"/>
      <c r="E64" s="124"/>
      <c r="F64" s="65">
        <f>F53*F62</f>
        <v>0.051</v>
      </c>
    </row>
    <row r="65" spans="1:6" ht="32.25" customHeight="1">
      <c r="A65" s="122" t="s">
        <v>26</v>
      </c>
      <c r="B65" s="122"/>
      <c r="C65" s="122"/>
      <c r="D65" s="122"/>
      <c r="E65" s="122"/>
      <c r="F65" s="44">
        <f>3.23*F62*F51*F53</f>
        <v>430.7887175999999</v>
      </c>
    </row>
    <row r="66" ht="27.75" customHeight="1">
      <c r="A66" s="10" t="s">
        <v>41</v>
      </c>
    </row>
    <row r="67" spans="1:8" ht="48" customHeight="1">
      <c r="A67" s="8" t="s">
        <v>12</v>
      </c>
      <c r="B67" s="8" t="s">
        <v>16</v>
      </c>
      <c r="C67" s="16" t="s">
        <v>19</v>
      </c>
      <c r="D67" s="9" t="s">
        <v>2</v>
      </c>
      <c r="E67" s="125" t="s">
        <v>42</v>
      </c>
      <c r="F67" s="126"/>
      <c r="G67" s="22"/>
      <c r="H67" s="23"/>
    </row>
    <row r="68" spans="1:8" ht="17.25" customHeight="1">
      <c r="A68" s="2" t="s">
        <v>1</v>
      </c>
      <c r="B68" s="11">
        <f>37959-14.5-2.7</f>
        <v>37941.8</v>
      </c>
      <c r="C68" s="12">
        <f>F59</f>
        <v>374.96672834044506</v>
      </c>
      <c r="D68" s="33">
        <v>26550</v>
      </c>
      <c r="E68" s="116">
        <f>C68/B68*F51+D68/B68*F52</f>
        <v>29.063275612060167</v>
      </c>
      <c r="F68" s="116"/>
      <c r="G68" s="24"/>
      <c r="H68" s="25"/>
    </row>
    <row r="69" spans="1:6" ht="18.75">
      <c r="A69" s="2" t="s">
        <v>55</v>
      </c>
      <c r="B69" s="59"/>
      <c r="C69" s="60">
        <f>F57</f>
        <v>0.007480253220974094</v>
      </c>
      <c r="D69" s="2"/>
      <c r="E69" s="117">
        <f>C69*F51</f>
        <v>19.561759803233773</v>
      </c>
      <c r="F69" s="118"/>
    </row>
    <row r="70" spans="1:6" ht="20.25">
      <c r="A70" s="119" t="s">
        <v>47</v>
      </c>
      <c r="B70" s="119"/>
      <c r="C70" s="119"/>
      <c r="D70" s="119"/>
      <c r="E70" s="120">
        <f>SUM(E68:F69)</f>
        <v>48.62503541529394</v>
      </c>
      <c r="F70" s="121"/>
    </row>
    <row r="71" spans="1:3" ht="24" customHeight="1">
      <c r="A71" s="3" t="s">
        <v>24</v>
      </c>
      <c r="B71" s="3"/>
      <c r="C71" s="3" t="s">
        <v>25</v>
      </c>
    </row>
  </sheetData>
  <sheetProtection/>
  <mergeCells count="28">
    <mergeCell ref="A1:G1"/>
    <mergeCell ref="A2:G2"/>
    <mergeCell ref="A3:G3"/>
    <mergeCell ref="A37:A38"/>
    <mergeCell ref="G37:G38"/>
    <mergeCell ref="H37:H38"/>
    <mergeCell ref="A45:B45"/>
    <mergeCell ref="A48:B49"/>
    <mergeCell ref="C48:D48"/>
    <mergeCell ref="E48:F48"/>
    <mergeCell ref="G48:G49"/>
    <mergeCell ref="A50:B50"/>
    <mergeCell ref="A55:E55"/>
    <mergeCell ref="A56:E56"/>
    <mergeCell ref="A57:E57"/>
    <mergeCell ref="A58:E58"/>
    <mergeCell ref="A59:E59"/>
    <mergeCell ref="A60:E60"/>
    <mergeCell ref="E68:F68"/>
    <mergeCell ref="E69:F69"/>
    <mergeCell ref="A70:D70"/>
    <mergeCell ref="E70:F70"/>
    <mergeCell ref="A61:E61"/>
    <mergeCell ref="A62:E62"/>
    <mergeCell ref="A63:G63"/>
    <mergeCell ref="A64:E64"/>
    <mergeCell ref="A65:E65"/>
    <mergeCell ref="E67:F6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42" t="s">
        <v>0</v>
      </c>
      <c r="B1" s="142"/>
      <c r="C1" s="142"/>
      <c r="D1" s="142"/>
      <c r="E1" s="142"/>
      <c r="F1" s="142"/>
      <c r="G1" s="142"/>
    </row>
    <row r="2" spans="1:7" ht="18.75">
      <c r="A2" s="142" t="s">
        <v>110</v>
      </c>
      <c r="B2" s="142"/>
      <c r="C2" s="142"/>
      <c r="D2" s="142"/>
      <c r="E2" s="142"/>
      <c r="F2" s="142"/>
      <c r="G2" s="142"/>
    </row>
    <row r="3" spans="1:7" ht="18.75">
      <c r="A3" s="142" t="s">
        <v>61</v>
      </c>
      <c r="B3" s="142"/>
      <c r="C3" s="142"/>
      <c r="D3" s="142"/>
      <c r="E3" s="142"/>
      <c r="F3" s="142"/>
      <c r="G3" s="142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43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45">
        <v>213.8</v>
      </c>
      <c r="H32" s="154">
        <f>(E32+E33)*F46/G32+E63</f>
        <v>-7055.831222304338</v>
      </c>
    </row>
    <row r="33" spans="1:8" ht="19.5" customHeight="1">
      <c r="A33" s="144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46"/>
      <c r="H33" s="155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28"/>
      <c r="B40" s="129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30" t="s">
        <v>27</v>
      </c>
      <c r="B43" s="131"/>
      <c r="C43" s="134" t="s">
        <v>3</v>
      </c>
      <c r="D43" s="135"/>
      <c r="E43" s="136" t="s">
        <v>9</v>
      </c>
      <c r="F43" s="137"/>
      <c r="G43" s="138" t="s">
        <v>8</v>
      </c>
    </row>
    <row r="44" spans="1:8" ht="30" customHeight="1" thickBot="1">
      <c r="A44" s="132"/>
      <c r="B44" s="133"/>
      <c r="C44" s="14" t="s">
        <v>5</v>
      </c>
      <c r="D44" s="5" t="s">
        <v>4</v>
      </c>
      <c r="E44" s="5" t="s">
        <v>6</v>
      </c>
      <c r="F44" s="6" t="s">
        <v>7</v>
      </c>
      <c r="G44" s="139"/>
      <c r="H44" s="13"/>
    </row>
    <row r="45" spans="1:9" ht="68.25" customHeight="1" thickBot="1">
      <c r="A45" s="140" t="s">
        <v>13</v>
      </c>
      <c r="B45" s="141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22" t="s">
        <v>22</v>
      </c>
      <c r="B50" s="122"/>
      <c r="C50" s="122"/>
      <c r="D50" s="122"/>
      <c r="E50" s="122"/>
      <c r="F50" s="44">
        <f>(F49*F48)</f>
        <v>96.951</v>
      </c>
      <c r="H50" s="66"/>
      <c r="I50" s="15"/>
      <c r="J50" s="17"/>
    </row>
    <row r="51" spans="1:8" ht="22.5" customHeight="1">
      <c r="A51" s="122" t="s">
        <v>11</v>
      </c>
      <c r="B51" s="122"/>
      <c r="C51" s="122"/>
      <c r="D51" s="122"/>
      <c r="E51" s="122"/>
      <c r="F51" s="46">
        <v>0</v>
      </c>
      <c r="H51" s="7"/>
    </row>
    <row r="52" spans="1:8" ht="48" customHeight="1">
      <c r="A52" s="127" t="s">
        <v>36</v>
      </c>
      <c r="B52" s="127"/>
      <c r="C52" s="127"/>
      <c r="D52" s="127"/>
      <c r="E52" s="127"/>
      <c r="F52" s="57">
        <f>E40/G40</f>
        <v>0.0022458461693853843</v>
      </c>
      <c r="G52" s="49"/>
      <c r="H52" s="66"/>
    </row>
    <row r="53" spans="1:10" ht="51" customHeight="1">
      <c r="A53" s="127" t="s">
        <v>39</v>
      </c>
      <c r="B53" s="127"/>
      <c r="C53" s="127"/>
      <c r="D53" s="127"/>
      <c r="E53" s="127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22" t="s">
        <v>46</v>
      </c>
      <c r="B54" s="122"/>
      <c r="C54" s="122"/>
      <c r="D54" s="122"/>
      <c r="E54" s="122"/>
      <c r="F54" s="47">
        <f>F45-F50-E40-F53</f>
        <v>-108177.3624461896</v>
      </c>
      <c r="G54" s="34"/>
      <c r="H54" s="50"/>
      <c r="J54" s="21"/>
    </row>
    <row r="55" spans="1:11" ht="32.25" customHeight="1">
      <c r="A55" s="122" t="s">
        <v>17</v>
      </c>
      <c r="B55" s="122"/>
      <c r="C55" s="122"/>
      <c r="D55" s="122"/>
      <c r="E55" s="122"/>
      <c r="F55" s="58">
        <v>20790</v>
      </c>
      <c r="K55" s="17"/>
    </row>
    <row r="56" spans="1:6" ht="32.25" customHeight="1">
      <c r="A56" s="122" t="s">
        <v>18</v>
      </c>
      <c r="B56" s="122"/>
      <c r="C56" s="122"/>
      <c r="D56" s="122"/>
      <c r="E56" s="122"/>
      <c r="F56" s="44">
        <f>F55/F46*F51</f>
        <v>0</v>
      </c>
    </row>
    <row r="57" spans="1:6" ht="32.25" customHeight="1">
      <c r="A57" s="122" t="s">
        <v>40</v>
      </c>
      <c r="B57" s="122"/>
      <c r="C57" s="122"/>
      <c r="D57" s="122"/>
      <c r="E57" s="122"/>
      <c r="F57" s="48">
        <f>F45/(F54+F50+E40+F53)</f>
        <v>1</v>
      </c>
    </row>
    <row r="58" spans="1:7" ht="17.25" customHeight="1">
      <c r="A58" s="123" t="s">
        <v>10</v>
      </c>
      <c r="B58" s="123"/>
      <c r="C58" s="123"/>
      <c r="D58" s="123"/>
      <c r="E58" s="123"/>
      <c r="F58" s="123"/>
      <c r="G58" s="123"/>
    </row>
    <row r="59" spans="1:6" ht="32.25" customHeight="1">
      <c r="A59" s="122" t="s">
        <v>23</v>
      </c>
      <c r="B59" s="124"/>
      <c r="C59" s="124"/>
      <c r="D59" s="124"/>
      <c r="E59" s="124"/>
      <c r="F59" s="65">
        <f>F48*F57</f>
        <v>0.051</v>
      </c>
    </row>
    <row r="60" spans="1:6" ht="32.25" customHeight="1">
      <c r="A60" s="122" t="s">
        <v>26</v>
      </c>
      <c r="B60" s="122"/>
      <c r="C60" s="122"/>
      <c r="D60" s="122"/>
      <c r="E60" s="122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25" t="s">
        <v>42</v>
      </c>
      <c r="F62" s="126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49">
        <f>C63/B63*F46+D63/B63*F47</f>
        <v>-7058.182518702841</v>
      </c>
      <c r="F63" s="149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0">
        <f>C64*F46</f>
        <v>5.561590995404272</v>
      </c>
      <c r="F64" s="151"/>
    </row>
    <row r="65" spans="1:6" ht="18.75">
      <c r="A65" s="119" t="s">
        <v>47</v>
      </c>
      <c r="B65" s="119"/>
      <c r="C65" s="119"/>
      <c r="D65" s="119"/>
      <c r="E65" s="152">
        <f>SUM(E63:F64)</f>
        <v>-7052.620927707437</v>
      </c>
      <c r="F65" s="153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A1:G1"/>
    <mergeCell ref="A2:G2"/>
    <mergeCell ref="A3:G3"/>
    <mergeCell ref="A32:A33"/>
    <mergeCell ref="G32:G33"/>
    <mergeCell ref="H32:H33"/>
    <mergeCell ref="A40:B40"/>
    <mergeCell ref="A43:B44"/>
    <mergeCell ref="C43:D43"/>
    <mergeCell ref="E43:F43"/>
    <mergeCell ref="G43:G44"/>
    <mergeCell ref="A45:B45"/>
    <mergeCell ref="A50:E50"/>
    <mergeCell ref="A51:E51"/>
    <mergeCell ref="A52:E52"/>
    <mergeCell ref="A53:E53"/>
    <mergeCell ref="A54:E54"/>
    <mergeCell ref="A55:E55"/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2022-03-24T06:25:07Z</cp:lastPrinted>
  <dcterms:created xsi:type="dcterms:W3CDTF">1996-10-08T23:32:33Z</dcterms:created>
  <dcterms:modified xsi:type="dcterms:W3CDTF">2022-11-24T10:18:20Z</dcterms:modified>
  <cp:category/>
  <cp:version/>
  <cp:contentType/>
  <cp:contentStatus/>
</cp:coreProperties>
</file>